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790" activeTab="0"/>
  </bookViews>
  <sheets>
    <sheet name="A kategorija" sheetId="1" r:id="rId1"/>
    <sheet name="B kategorija" sheetId="2" r:id="rId2"/>
    <sheet name="N kategorija" sheetId="3" r:id="rId3"/>
  </sheets>
  <definedNames>
    <definedName name="_xlnm.Print_Area" localSheetId="0">'A kategorija'!$A$1:$Y$23</definedName>
    <definedName name="_xlnm.Print_Area" localSheetId="1">'B kategorija'!$A$1:$V$11</definedName>
    <definedName name="_xlnm.Print_Area" localSheetId="2">'N kategorija'!$A$1:$S$12</definedName>
  </definedNames>
  <calcPr fullCalcOnLoad="1"/>
</workbook>
</file>

<file path=xl/sharedStrings.xml><?xml version="1.0" encoding="utf-8"?>
<sst xmlns="http://schemas.openxmlformats.org/spreadsheetml/2006/main" count="563" uniqueCount="68">
  <si>
    <t>A</t>
  </si>
  <si>
    <t>P</t>
  </si>
  <si>
    <t>B</t>
  </si>
  <si>
    <t>OPEN</t>
  </si>
  <si>
    <t>PARA</t>
  </si>
  <si>
    <t>T1</t>
  </si>
  <si>
    <t>T2</t>
  </si>
  <si>
    <t>T3</t>
  </si>
  <si>
    <t>t1</t>
  </si>
  <si>
    <t>t2</t>
  </si>
  <si>
    <t>t3</t>
  </si>
  <si>
    <t>NAME</t>
  </si>
  <si>
    <t>CLUB</t>
  </si>
  <si>
    <t>COUNTRY</t>
  </si>
  <si>
    <t>POINTS</t>
  </si>
  <si>
    <t>TIME</t>
  </si>
  <si>
    <t>LEAGUE</t>
  </si>
  <si>
    <t>C</t>
  </si>
  <si>
    <t>Z</t>
  </si>
  <si>
    <t>D</t>
  </si>
  <si>
    <t>E</t>
  </si>
  <si>
    <t>Correct answers</t>
  </si>
  <si>
    <t>Given answers</t>
  </si>
  <si>
    <t>Percent incorrect answers</t>
  </si>
  <si>
    <t>Nenad Mihaljević</t>
  </si>
  <si>
    <t>OK Vihor</t>
  </si>
  <si>
    <t>HR</t>
  </si>
  <si>
    <t>Dean Pletikosa</t>
  </si>
  <si>
    <t>Luka Mihaljević</t>
  </si>
  <si>
    <t>Mislav Šajatović</t>
  </si>
  <si>
    <t>Viktorio Miković</t>
  </si>
  <si>
    <t>Robi Težak</t>
  </si>
  <si>
    <t>X</t>
  </si>
  <si>
    <t>MIN NA STAZI</t>
  </si>
  <si>
    <t>IVANA TEŽAK</t>
  </si>
  <si>
    <t>VIHOR</t>
  </si>
  <si>
    <t>MARINA MIHALJEVIĆ</t>
  </si>
  <si>
    <t>LEA GOBEC</t>
  </si>
  <si>
    <t>DORA TEŽAK</t>
  </si>
  <si>
    <t>JOSIP VRBANIĆ</t>
  </si>
  <si>
    <t>IND</t>
  </si>
  <si>
    <t>FILIP VRBANIĆ</t>
  </si>
  <si>
    <t>NINA VIKTORIJA MIKOVIĆ</t>
  </si>
  <si>
    <t>IVO TIŠLJAR</t>
  </si>
  <si>
    <t>OK MAKSIMIR</t>
  </si>
  <si>
    <t>TOMISLAV VARNICA</t>
  </si>
  <si>
    <t>OK VIHOR</t>
  </si>
  <si>
    <t>KREŠO KERESTEŠ</t>
  </si>
  <si>
    <t>OK TRZIN</t>
  </si>
  <si>
    <t>SLO</t>
  </si>
  <si>
    <t>NIKO ČIŽEK</t>
  </si>
  <si>
    <t>NENAD LOVREC</t>
  </si>
  <si>
    <t>TEODORA KUČINAC</t>
  </si>
  <si>
    <t>ZLATKO PRELOG</t>
  </si>
  <si>
    <t>DALIBOR PERKOVIĆ</t>
  </si>
  <si>
    <t>VLADO SEDEJ</t>
  </si>
  <si>
    <t>OK AZIMUT</t>
  </si>
  <si>
    <t>TIMI ČIŽEK</t>
  </si>
  <si>
    <t>DUŠA HALOŽAN SEDEJ</t>
  </si>
  <si>
    <t>ANJA BABIČ</t>
  </si>
  <si>
    <t>ZDENKO HORJAN</t>
  </si>
  <si>
    <t>MATEJA KERESTEŠ</t>
  </si>
  <si>
    <t>FANIKA TRUNKELJ</t>
  </si>
  <si>
    <t>DARKO DUHOVIĆ</t>
  </si>
  <si>
    <t>OK MEĐIMURJE</t>
  </si>
  <si>
    <t>JONAS TROJER</t>
  </si>
  <si>
    <t>KARLO GOBEC</t>
  </si>
  <si>
    <t>LIMIT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</si>
</sst>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"/>
    <numFmt numFmtId="173" formatCode="#0"/>
    <numFmt numFmtId="174" formatCode="#00"/>
    <numFmt numFmtId="175" formatCode="00"/>
    <numFmt numFmtId="176" formatCode="0.0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1" fontId="1" fillId="0" borderId="0" xfId="0" applyNumberFormat="1" applyFont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1" fillId="0" borderId="15" xfId="0" applyNumberFormat="1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workbookViewId="0" topLeftCell="A1">
      <selection activeCell="Y7" sqref="Y7"/>
    </sheetView>
  </sheetViews>
  <sheetFormatPr defaultColWidth="9.140625" defaultRowHeight="16.5" customHeight="1"/>
  <cols>
    <col min="1" max="1" width="4.7109375" style="2" customWidth="1"/>
    <col min="2" max="2" width="3.140625" style="2" customWidth="1"/>
    <col min="3" max="3" width="19.00390625" style="1" bestFit="1" customWidth="1"/>
    <col min="4" max="4" width="13.57421875" style="1" customWidth="1"/>
    <col min="5" max="5" width="7.421875" style="2" bestFit="1" customWidth="1"/>
    <col min="6" max="22" width="3.7109375" style="1" customWidth="1"/>
    <col min="23" max="24" width="6.7109375" style="1" customWidth="1"/>
    <col min="25" max="25" width="7.7109375" style="36" customWidth="1"/>
    <col min="26" max="16384" width="9.140625" style="1" customWidth="1"/>
  </cols>
  <sheetData>
    <row r="1" spans="6:25" s="5" customFormat="1" ht="16.5" customHeight="1" thickBot="1">
      <c r="F1" s="3" t="s">
        <v>19</v>
      </c>
      <c r="G1" s="4" t="s">
        <v>19</v>
      </c>
      <c r="H1" s="4" t="s">
        <v>17</v>
      </c>
      <c r="I1" s="4" t="s">
        <v>0</v>
      </c>
      <c r="J1" s="4" t="s">
        <v>17</v>
      </c>
      <c r="K1" s="4" t="s">
        <v>2</v>
      </c>
      <c r="L1" s="4" t="s">
        <v>2</v>
      </c>
      <c r="M1" s="4" t="s">
        <v>2</v>
      </c>
      <c r="N1" s="4" t="s">
        <v>18</v>
      </c>
      <c r="O1" s="4" t="s">
        <v>18</v>
      </c>
      <c r="P1" s="8" t="s">
        <v>17</v>
      </c>
      <c r="Q1" s="64" t="s">
        <v>2</v>
      </c>
      <c r="R1" s="65"/>
      <c r="S1" s="64" t="s">
        <v>2</v>
      </c>
      <c r="T1" s="65"/>
      <c r="U1" s="64" t="s">
        <v>2</v>
      </c>
      <c r="V1" s="65"/>
      <c r="Y1" s="32"/>
    </row>
    <row r="2" spans="1:26" s="5" customFormat="1" ht="16.5" customHeight="1" thickBot="1">
      <c r="A2" s="3" t="s">
        <v>4</v>
      </c>
      <c r="B2" s="4" t="s">
        <v>1</v>
      </c>
      <c r="C2" s="4" t="s">
        <v>11</v>
      </c>
      <c r="D2" s="4" t="s">
        <v>12</v>
      </c>
      <c r="E2" s="8" t="s">
        <v>13</v>
      </c>
      <c r="F2" s="3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4">
        <v>10</v>
      </c>
      <c r="P2" s="8">
        <v>11</v>
      </c>
      <c r="Q2" s="20" t="s">
        <v>5</v>
      </c>
      <c r="R2" s="21" t="s">
        <v>8</v>
      </c>
      <c r="S2" s="20" t="s">
        <v>6</v>
      </c>
      <c r="T2" s="21" t="s">
        <v>9</v>
      </c>
      <c r="U2" s="20" t="s">
        <v>7</v>
      </c>
      <c r="V2" s="21" t="s">
        <v>10</v>
      </c>
      <c r="W2" s="40" t="s">
        <v>14</v>
      </c>
      <c r="X2" s="41" t="s">
        <v>15</v>
      </c>
      <c r="Y2" s="47" t="s">
        <v>16</v>
      </c>
      <c r="Z2" s="62" t="s">
        <v>33</v>
      </c>
    </row>
    <row r="3" spans="1:26" ht="16.5" customHeight="1">
      <c r="A3" s="16"/>
      <c r="B3" s="10"/>
      <c r="C3" s="9" t="s">
        <v>47</v>
      </c>
      <c r="D3" s="9" t="s">
        <v>48</v>
      </c>
      <c r="E3" s="13" t="s">
        <v>49</v>
      </c>
      <c r="F3" s="16" t="s">
        <v>19</v>
      </c>
      <c r="G3" s="10" t="s">
        <v>19</v>
      </c>
      <c r="H3" s="10" t="s">
        <v>17</v>
      </c>
      <c r="I3" s="10" t="s">
        <v>0</v>
      </c>
      <c r="J3" s="10" t="s">
        <v>17</v>
      </c>
      <c r="K3" s="10" t="s">
        <v>2</v>
      </c>
      <c r="L3" s="10" t="s">
        <v>2</v>
      </c>
      <c r="M3" s="10" t="s">
        <v>17</v>
      </c>
      <c r="N3" s="10" t="s">
        <v>18</v>
      </c>
      <c r="O3" s="10" t="s">
        <v>18</v>
      </c>
      <c r="P3" s="13" t="s">
        <v>17</v>
      </c>
      <c r="Q3" s="22" t="s">
        <v>2</v>
      </c>
      <c r="R3" s="23">
        <v>15</v>
      </c>
      <c r="S3" s="22" t="s">
        <v>2</v>
      </c>
      <c r="T3" s="23">
        <v>2</v>
      </c>
      <c r="U3" s="22" t="s">
        <v>2</v>
      </c>
      <c r="V3" s="23">
        <v>8</v>
      </c>
      <c r="W3" s="37">
        <f aca="true" t="shared" si="0" ref="W3:W20">IF(F3=$F$1,1,0)+IF(G3=$G$1,1,0)+IF(H3=$H$1,1,0)+IF(I3=$I$1,1,0)+IF(J3=$J$1,1,0)+IF(K3=$K$1,1,0)+IF(L3=$L$1,1,0)+IF(M3=$M$1,1,0)+IF(N3=$N$1,1,0)+IF(O3=$O$1,1,0)+IF(P3=$P$1,1,0)+IF(Q3=$Q$1,1,0)+IF(S3=$S$1,1,0)+IF(U3=$U$1,1,0)</f>
        <v>13</v>
      </c>
      <c r="X3" s="38">
        <f aca="true" t="shared" si="1" ref="X3:X20">IF(AND(Q3&lt;&gt;"",R3&lt;&gt;"",S3&lt;&gt;"",T3&lt;&gt;"",U3&lt;&gt;"",V3&lt;&gt;""),R3+T3+V3+(IF(Q3=$Q$1,0,60)+IF(S3=$S$1,0,60)+IF(U3=$U$1,0,60)),"")</f>
        <v>25</v>
      </c>
      <c r="Y3" s="39">
        <f aca="true" t="shared" si="2" ref="Y3:Y20">IF(AND(W3&lt;&gt;"",X3&lt;&gt;""),(W3+1-X3/(120*3))*100/(14+1),0)</f>
        <v>92.87037037037037</v>
      </c>
      <c r="Z3" s="1">
        <v>58</v>
      </c>
    </row>
    <row r="4" spans="1:26" ht="16.5" customHeight="1">
      <c r="A4" s="17"/>
      <c r="B4" s="7"/>
      <c r="C4" s="6" t="s">
        <v>45</v>
      </c>
      <c r="D4" s="6" t="s">
        <v>46</v>
      </c>
      <c r="E4" s="14" t="s">
        <v>26</v>
      </c>
      <c r="F4" s="17" t="s">
        <v>19</v>
      </c>
      <c r="G4" s="7" t="s">
        <v>19</v>
      </c>
      <c r="H4" s="7" t="s">
        <v>17</v>
      </c>
      <c r="I4" s="7" t="s">
        <v>18</v>
      </c>
      <c r="J4" s="7" t="s">
        <v>19</v>
      </c>
      <c r="K4" s="7" t="s">
        <v>2</v>
      </c>
      <c r="L4" s="7" t="s">
        <v>2</v>
      </c>
      <c r="M4" s="7" t="s">
        <v>2</v>
      </c>
      <c r="N4" s="7" t="s">
        <v>0</v>
      </c>
      <c r="O4" s="7" t="s">
        <v>18</v>
      </c>
      <c r="P4" s="14" t="s">
        <v>17</v>
      </c>
      <c r="Q4" s="24" t="s">
        <v>2</v>
      </c>
      <c r="R4" s="25">
        <v>6</v>
      </c>
      <c r="S4" s="24" t="s">
        <v>2</v>
      </c>
      <c r="T4" s="25">
        <v>8</v>
      </c>
      <c r="U4" s="24" t="s">
        <v>2</v>
      </c>
      <c r="V4" s="25">
        <v>7</v>
      </c>
      <c r="W4" s="42">
        <f t="shared" si="0"/>
        <v>11</v>
      </c>
      <c r="X4" s="43">
        <f t="shared" si="1"/>
        <v>21</v>
      </c>
      <c r="Y4" s="48">
        <f t="shared" si="2"/>
        <v>79.61111111111111</v>
      </c>
      <c r="Z4" s="1">
        <v>42</v>
      </c>
    </row>
    <row r="5" spans="1:26" ht="16.5" customHeight="1">
      <c r="A5" s="17"/>
      <c r="B5" s="7"/>
      <c r="C5" s="6" t="s">
        <v>43</v>
      </c>
      <c r="D5" s="6" t="s">
        <v>44</v>
      </c>
      <c r="E5" s="14" t="s">
        <v>26</v>
      </c>
      <c r="F5" s="17" t="s">
        <v>19</v>
      </c>
      <c r="G5" s="7" t="s">
        <v>19</v>
      </c>
      <c r="H5" s="7" t="s">
        <v>17</v>
      </c>
      <c r="I5" s="7" t="s">
        <v>0</v>
      </c>
      <c r="J5" s="7" t="s">
        <v>19</v>
      </c>
      <c r="K5" s="7" t="s">
        <v>2</v>
      </c>
      <c r="L5" s="7" t="s">
        <v>2</v>
      </c>
      <c r="M5" s="7" t="s">
        <v>17</v>
      </c>
      <c r="N5" s="7" t="s">
        <v>18</v>
      </c>
      <c r="O5" s="7" t="s">
        <v>18</v>
      </c>
      <c r="P5" s="14" t="s">
        <v>17</v>
      </c>
      <c r="Q5" s="24" t="s">
        <v>2</v>
      </c>
      <c r="R5" s="25">
        <v>12</v>
      </c>
      <c r="S5" s="24" t="s">
        <v>19</v>
      </c>
      <c r="T5" s="25">
        <v>9</v>
      </c>
      <c r="U5" s="24" t="s">
        <v>2</v>
      </c>
      <c r="V5" s="25">
        <v>26</v>
      </c>
      <c r="W5" s="42">
        <f>IF(F5=$F$1,1,0)+IF(G5=$G$1,1,0)+IF(H5=$H$1,1,0)+IF(I5=$I$1,1,0)+IF(J5=$J$1,1,0)+IF(K5=$K$1,1,0)+IF(L5=$L$1,1,0)+IF(M5=$M$1,1,0)+IF(N5=$N$1,1,0)+IF(O5=$O$1,1,0)+IF(P5=$P$1,1,0)+IF(Q5=$Q$1,1,0)+IF(S5=$S$1,1,0)+IF(U5=$U$1,1,0)</f>
        <v>11</v>
      </c>
      <c r="X5" s="43">
        <f>IF(AND(Q5&lt;&gt;"",R5&lt;&gt;"",S5&lt;&gt;"",T5&lt;&gt;"",U5&lt;&gt;"",V5&lt;&gt;""),R5+T5+V5+(IF(Q5=$Q$1,0,60)+IF(S5=$S$1,0,60)+IF(U5=$U$1,0,60)),"")</f>
        <v>107</v>
      </c>
      <c r="Y5" s="48">
        <f>IF(AND(W5&lt;&gt;"",X5&lt;&gt;""),(W5+1-X5/(120*3))*100/(14+1),0)</f>
        <v>78.01851851851852</v>
      </c>
      <c r="Z5" s="1">
        <v>47</v>
      </c>
    </row>
    <row r="6" spans="1:26" ht="16.5" customHeight="1">
      <c r="A6" s="17"/>
      <c r="B6" s="7"/>
      <c r="C6" s="6" t="s">
        <v>59</v>
      </c>
      <c r="D6" s="6" t="s">
        <v>48</v>
      </c>
      <c r="E6" s="14" t="s">
        <v>49</v>
      </c>
      <c r="F6" s="17" t="s">
        <v>19</v>
      </c>
      <c r="G6" s="7" t="s">
        <v>2</v>
      </c>
      <c r="H6" s="7" t="s">
        <v>17</v>
      </c>
      <c r="I6" s="7" t="s">
        <v>0</v>
      </c>
      <c r="J6" s="7" t="s">
        <v>17</v>
      </c>
      <c r="K6" s="7" t="s">
        <v>2</v>
      </c>
      <c r="L6" s="7" t="s">
        <v>0</v>
      </c>
      <c r="M6" s="7" t="s">
        <v>2</v>
      </c>
      <c r="N6" s="7" t="s">
        <v>18</v>
      </c>
      <c r="O6" s="7" t="s">
        <v>18</v>
      </c>
      <c r="P6" s="14" t="s">
        <v>17</v>
      </c>
      <c r="Q6" s="24" t="s">
        <v>19</v>
      </c>
      <c r="R6" s="25">
        <v>20</v>
      </c>
      <c r="S6" s="24" t="s">
        <v>2</v>
      </c>
      <c r="T6" s="25">
        <v>16</v>
      </c>
      <c r="U6" s="24" t="s">
        <v>2</v>
      </c>
      <c r="V6" s="25">
        <v>15</v>
      </c>
      <c r="W6" s="42">
        <f t="shared" si="0"/>
        <v>11</v>
      </c>
      <c r="X6" s="43">
        <f t="shared" si="1"/>
        <v>111</v>
      </c>
      <c r="Y6" s="48">
        <f t="shared" si="2"/>
        <v>77.94444444444444</v>
      </c>
      <c r="Z6" s="1">
        <v>61</v>
      </c>
    </row>
    <row r="7" spans="1:26" ht="16.5" customHeight="1">
      <c r="A7" s="17"/>
      <c r="B7" s="7"/>
      <c r="C7" s="6" t="s">
        <v>53</v>
      </c>
      <c r="D7" s="6" t="s">
        <v>46</v>
      </c>
      <c r="E7" s="14" t="s">
        <v>26</v>
      </c>
      <c r="F7" s="17" t="s">
        <v>19</v>
      </c>
      <c r="G7" s="7" t="s">
        <v>19</v>
      </c>
      <c r="H7" s="7" t="s">
        <v>2</v>
      </c>
      <c r="I7" s="7" t="s">
        <v>0</v>
      </c>
      <c r="J7" s="7" t="s">
        <v>17</v>
      </c>
      <c r="K7" s="7" t="s">
        <v>2</v>
      </c>
      <c r="L7" s="7" t="s">
        <v>2</v>
      </c>
      <c r="M7" s="7" t="s">
        <v>2</v>
      </c>
      <c r="N7" s="7" t="s">
        <v>0</v>
      </c>
      <c r="O7" s="7" t="s">
        <v>18</v>
      </c>
      <c r="P7" s="14" t="s">
        <v>17</v>
      </c>
      <c r="Q7" s="24" t="s">
        <v>2</v>
      </c>
      <c r="R7" s="25">
        <v>21</v>
      </c>
      <c r="S7" s="24" t="s">
        <v>2</v>
      </c>
      <c r="T7" s="25">
        <v>26</v>
      </c>
      <c r="U7" s="24" t="s">
        <v>19</v>
      </c>
      <c r="V7" s="25">
        <v>23</v>
      </c>
      <c r="W7" s="42">
        <f t="shared" si="0"/>
        <v>11</v>
      </c>
      <c r="X7" s="43">
        <f t="shared" si="1"/>
        <v>130</v>
      </c>
      <c r="Y7" s="48">
        <f t="shared" si="2"/>
        <v>77.5925925925926</v>
      </c>
      <c r="Z7" s="1">
        <v>55</v>
      </c>
    </row>
    <row r="8" spans="1:26" ht="16.5" customHeight="1">
      <c r="A8" s="17"/>
      <c r="B8" s="7"/>
      <c r="C8" s="6" t="s">
        <v>63</v>
      </c>
      <c r="D8" s="6" t="s">
        <v>64</v>
      </c>
      <c r="E8" s="14" t="s">
        <v>26</v>
      </c>
      <c r="F8" s="17" t="s">
        <v>19</v>
      </c>
      <c r="G8" s="7" t="s">
        <v>19</v>
      </c>
      <c r="H8" s="7" t="s">
        <v>17</v>
      </c>
      <c r="I8" s="7" t="s">
        <v>0</v>
      </c>
      <c r="J8" s="7" t="s">
        <v>19</v>
      </c>
      <c r="K8" s="7" t="s">
        <v>2</v>
      </c>
      <c r="L8" s="7" t="s">
        <v>2</v>
      </c>
      <c r="M8" s="7" t="s">
        <v>2</v>
      </c>
      <c r="N8" s="7" t="s">
        <v>0</v>
      </c>
      <c r="O8" s="7" t="s">
        <v>0</v>
      </c>
      <c r="P8" s="14" t="s">
        <v>17</v>
      </c>
      <c r="Q8" s="24" t="s">
        <v>17</v>
      </c>
      <c r="R8" s="25">
        <v>10</v>
      </c>
      <c r="S8" s="24" t="s">
        <v>2</v>
      </c>
      <c r="T8" s="25">
        <v>6</v>
      </c>
      <c r="U8" s="24" t="s">
        <v>2</v>
      </c>
      <c r="V8" s="25">
        <v>18</v>
      </c>
      <c r="W8" s="42">
        <f t="shared" si="0"/>
        <v>10</v>
      </c>
      <c r="X8" s="43">
        <f t="shared" si="1"/>
        <v>94</v>
      </c>
      <c r="Y8" s="48">
        <f t="shared" si="2"/>
        <v>71.5925925925926</v>
      </c>
      <c r="Z8" s="1">
        <v>55</v>
      </c>
    </row>
    <row r="9" spans="1:26" ht="16.5" customHeight="1">
      <c r="A9" s="17"/>
      <c r="B9" s="7"/>
      <c r="C9" s="6" t="s">
        <v>54</v>
      </c>
      <c r="D9" s="6" t="s">
        <v>46</v>
      </c>
      <c r="E9" s="14" t="s">
        <v>26</v>
      </c>
      <c r="F9" s="17" t="s">
        <v>19</v>
      </c>
      <c r="G9" s="7" t="s">
        <v>19</v>
      </c>
      <c r="H9" s="7" t="s">
        <v>19</v>
      </c>
      <c r="I9" s="7" t="s">
        <v>0</v>
      </c>
      <c r="J9" s="7" t="s">
        <v>19</v>
      </c>
      <c r="K9" s="7" t="s">
        <v>2</v>
      </c>
      <c r="L9" s="7" t="s">
        <v>2</v>
      </c>
      <c r="M9" s="7" t="s">
        <v>2</v>
      </c>
      <c r="N9" s="7" t="s">
        <v>0</v>
      </c>
      <c r="O9" s="7" t="s">
        <v>18</v>
      </c>
      <c r="P9" s="14" t="s">
        <v>17</v>
      </c>
      <c r="Q9" s="24" t="s">
        <v>17</v>
      </c>
      <c r="R9" s="25">
        <v>12</v>
      </c>
      <c r="S9" s="24" t="s">
        <v>2</v>
      </c>
      <c r="T9" s="25">
        <v>18</v>
      </c>
      <c r="U9" s="24" t="s">
        <v>2</v>
      </c>
      <c r="V9" s="25">
        <v>11</v>
      </c>
      <c r="W9" s="42">
        <f t="shared" si="0"/>
        <v>10</v>
      </c>
      <c r="X9" s="43">
        <f t="shared" si="1"/>
        <v>101</v>
      </c>
      <c r="Y9" s="48">
        <f t="shared" si="2"/>
        <v>71.46296296296298</v>
      </c>
      <c r="Z9" s="1">
        <v>71</v>
      </c>
    </row>
    <row r="10" spans="1:26" ht="16.5" customHeight="1">
      <c r="A10" s="17" t="s">
        <v>4</v>
      </c>
      <c r="B10" s="7">
        <v>1</v>
      </c>
      <c r="C10" s="6" t="s">
        <v>50</v>
      </c>
      <c r="D10" s="6" t="s">
        <v>48</v>
      </c>
      <c r="E10" s="14" t="s">
        <v>49</v>
      </c>
      <c r="F10" s="17" t="s">
        <v>19</v>
      </c>
      <c r="G10" s="7" t="s">
        <v>17</v>
      </c>
      <c r="H10" s="7" t="s">
        <v>19</v>
      </c>
      <c r="I10" s="7" t="s">
        <v>2</v>
      </c>
      <c r="J10" s="7" t="s">
        <v>17</v>
      </c>
      <c r="K10" s="7" t="s">
        <v>2</v>
      </c>
      <c r="L10" s="7" t="s">
        <v>17</v>
      </c>
      <c r="M10" s="7" t="s">
        <v>2</v>
      </c>
      <c r="N10" s="7" t="s">
        <v>18</v>
      </c>
      <c r="O10" s="7" t="s">
        <v>2</v>
      </c>
      <c r="P10" s="14" t="s">
        <v>17</v>
      </c>
      <c r="Q10" s="24" t="s">
        <v>2</v>
      </c>
      <c r="R10" s="25">
        <v>32</v>
      </c>
      <c r="S10" s="24" t="s">
        <v>2</v>
      </c>
      <c r="T10" s="25">
        <v>14</v>
      </c>
      <c r="U10" s="24" t="s">
        <v>2</v>
      </c>
      <c r="V10" s="25">
        <v>20</v>
      </c>
      <c r="W10" s="42">
        <f t="shared" si="0"/>
        <v>9</v>
      </c>
      <c r="X10" s="43">
        <f t="shared" si="1"/>
        <v>66</v>
      </c>
      <c r="Y10" s="48">
        <f t="shared" si="2"/>
        <v>65.44444444444444</v>
      </c>
      <c r="Z10" s="1">
        <v>58</v>
      </c>
    </row>
    <row r="11" spans="1:26" ht="16.5" customHeight="1">
      <c r="A11" s="17"/>
      <c r="B11" s="7"/>
      <c r="C11" s="6" t="s">
        <v>60</v>
      </c>
      <c r="D11" s="6" t="s">
        <v>46</v>
      </c>
      <c r="E11" s="14" t="s">
        <v>26</v>
      </c>
      <c r="F11" s="17" t="s">
        <v>19</v>
      </c>
      <c r="G11" s="7" t="s">
        <v>19</v>
      </c>
      <c r="H11" s="7" t="s">
        <v>20</v>
      </c>
      <c r="I11" s="7" t="s">
        <v>2</v>
      </c>
      <c r="J11" s="7" t="s">
        <v>19</v>
      </c>
      <c r="K11" s="7" t="s">
        <v>0</v>
      </c>
      <c r="L11" s="7" t="s">
        <v>2</v>
      </c>
      <c r="M11" s="7" t="s">
        <v>19</v>
      </c>
      <c r="N11" s="7" t="s">
        <v>18</v>
      </c>
      <c r="O11" s="7" t="s">
        <v>0</v>
      </c>
      <c r="P11" s="14" t="s">
        <v>17</v>
      </c>
      <c r="Q11" s="24" t="s">
        <v>2</v>
      </c>
      <c r="R11" s="25">
        <v>8</v>
      </c>
      <c r="S11" s="24" t="s">
        <v>2</v>
      </c>
      <c r="T11" s="25">
        <v>4</v>
      </c>
      <c r="U11" s="24" t="s">
        <v>2</v>
      </c>
      <c r="V11" s="25">
        <v>19</v>
      </c>
      <c r="W11" s="42">
        <f t="shared" si="0"/>
        <v>8</v>
      </c>
      <c r="X11" s="43">
        <f t="shared" si="1"/>
        <v>31</v>
      </c>
      <c r="Y11" s="48">
        <f t="shared" si="2"/>
        <v>59.42592592592593</v>
      </c>
      <c r="Z11" s="1">
        <v>73</v>
      </c>
    </row>
    <row r="12" spans="1:26" ht="16.5" customHeight="1">
      <c r="A12" s="17"/>
      <c r="B12" s="7"/>
      <c r="C12" s="6" t="s">
        <v>66</v>
      </c>
      <c r="D12" s="6" t="s">
        <v>46</v>
      </c>
      <c r="E12" s="14" t="s">
        <v>26</v>
      </c>
      <c r="F12" s="17" t="s">
        <v>19</v>
      </c>
      <c r="G12" s="7" t="s">
        <v>19</v>
      </c>
      <c r="H12" s="7" t="s">
        <v>0</v>
      </c>
      <c r="I12" s="7" t="s">
        <v>2</v>
      </c>
      <c r="J12" s="7" t="s">
        <v>17</v>
      </c>
      <c r="K12" s="7" t="s">
        <v>2</v>
      </c>
      <c r="L12" s="7" t="s">
        <v>0</v>
      </c>
      <c r="M12" s="7" t="s">
        <v>17</v>
      </c>
      <c r="N12" s="7" t="s">
        <v>0</v>
      </c>
      <c r="O12" s="7" t="s">
        <v>18</v>
      </c>
      <c r="P12" s="14" t="s">
        <v>17</v>
      </c>
      <c r="Q12" s="24" t="s">
        <v>17</v>
      </c>
      <c r="R12" s="25">
        <v>8</v>
      </c>
      <c r="S12" s="24" t="s">
        <v>2</v>
      </c>
      <c r="T12" s="25">
        <v>9</v>
      </c>
      <c r="U12" s="24" t="s">
        <v>2</v>
      </c>
      <c r="V12" s="25">
        <v>8</v>
      </c>
      <c r="W12" s="42">
        <f t="shared" si="0"/>
        <v>8</v>
      </c>
      <c r="X12" s="43">
        <f t="shared" si="1"/>
        <v>85</v>
      </c>
      <c r="Y12" s="48">
        <f t="shared" si="2"/>
        <v>58.42592592592593</v>
      </c>
      <c r="Z12" s="1">
        <v>32</v>
      </c>
    </row>
    <row r="13" spans="1:26" ht="16.5" customHeight="1">
      <c r="A13" s="17"/>
      <c r="B13" s="7"/>
      <c r="C13" s="6" t="s">
        <v>61</v>
      </c>
      <c r="D13" s="6" t="s">
        <v>48</v>
      </c>
      <c r="E13" s="14" t="s">
        <v>49</v>
      </c>
      <c r="F13" s="17" t="s">
        <v>19</v>
      </c>
      <c r="G13" s="7" t="s">
        <v>19</v>
      </c>
      <c r="H13" s="7" t="s">
        <v>17</v>
      </c>
      <c r="I13" s="7" t="s">
        <v>0</v>
      </c>
      <c r="J13" s="7" t="s">
        <v>17</v>
      </c>
      <c r="K13" s="7" t="s">
        <v>18</v>
      </c>
      <c r="L13" s="7" t="s">
        <v>0</v>
      </c>
      <c r="M13" s="7" t="s">
        <v>19</v>
      </c>
      <c r="N13" s="7" t="s">
        <v>2</v>
      </c>
      <c r="O13" s="7" t="s">
        <v>2</v>
      </c>
      <c r="P13" s="14" t="s">
        <v>17</v>
      </c>
      <c r="Q13" s="24" t="s">
        <v>0</v>
      </c>
      <c r="R13" s="25">
        <v>13</v>
      </c>
      <c r="S13" s="24" t="s">
        <v>2</v>
      </c>
      <c r="T13" s="25">
        <v>10</v>
      </c>
      <c r="U13" s="24" t="s">
        <v>2</v>
      </c>
      <c r="V13" s="25">
        <v>13</v>
      </c>
      <c r="W13" s="42">
        <f t="shared" si="0"/>
        <v>8</v>
      </c>
      <c r="X13" s="43">
        <f t="shared" si="1"/>
        <v>96</v>
      </c>
      <c r="Y13" s="48">
        <f t="shared" si="2"/>
        <v>58.222222222222214</v>
      </c>
      <c r="Z13" s="1">
        <v>75</v>
      </c>
    </row>
    <row r="14" spans="1:26" ht="16.5" customHeight="1">
      <c r="A14" s="17"/>
      <c r="B14" s="7"/>
      <c r="C14" s="6" t="s">
        <v>51</v>
      </c>
      <c r="D14" s="6" t="s">
        <v>46</v>
      </c>
      <c r="E14" s="14" t="s">
        <v>26</v>
      </c>
      <c r="F14" s="17" t="s">
        <v>19</v>
      </c>
      <c r="G14" s="7" t="s">
        <v>19</v>
      </c>
      <c r="H14" s="7" t="s">
        <v>18</v>
      </c>
      <c r="I14" s="7" t="s">
        <v>0</v>
      </c>
      <c r="J14" s="7" t="s">
        <v>17</v>
      </c>
      <c r="K14" s="7" t="s">
        <v>0</v>
      </c>
      <c r="L14" s="7" t="s">
        <v>2</v>
      </c>
      <c r="M14" s="7" t="s">
        <v>17</v>
      </c>
      <c r="N14" s="7" t="s">
        <v>0</v>
      </c>
      <c r="O14" s="7" t="s">
        <v>0</v>
      </c>
      <c r="P14" s="14" t="s">
        <v>17</v>
      </c>
      <c r="Q14" s="24" t="s">
        <v>17</v>
      </c>
      <c r="R14" s="25">
        <v>33</v>
      </c>
      <c r="S14" s="24" t="s">
        <v>2</v>
      </c>
      <c r="T14" s="25">
        <v>19</v>
      </c>
      <c r="U14" s="24" t="s">
        <v>2</v>
      </c>
      <c r="V14" s="25">
        <v>23</v>
      </c>
      <c r="W14" s="42">
        <f t="shared" si="0"/>
        <v>8</v>
      </c>
      <c r="X14" s="43">
        <f t="shared" si="1"/>
        <v>135</v>
      </c>
      <c r="Y14" s="48">
        <f t="shared" si="2"/>
        <v>57.5</v>
      </c>
      <c r="Z14" s="1">
        <v>63</v>
      </c>
    </row>
    <row r="15" spans="1:26" ht="16.5" customHeight="1">
      <c r="A15" s="17"/>
      <c r="B15" s="7"/>
      <c r="C15" s="6" t="s">
        <v>52</v>
      </c>
      <c r="D15" s="6" t="s">
        <v>46</v>
      </c>
      <c r="E15" s="14" t="s">
        <v>26</v>
      </c>
      <c r="F15" s="17" t="s">
        <v>2</v>
      </c>
      <c r="G15" s="7" t="s">
        <v>17</v>
      </c>
      <c r="H15" s="7" t="s">
        <v>18</v>
      </c>
      <c r="I15" s="7" t="s">
        <v>0</v>
      </c>
      <c r="J15" s="7" t="s">
        <v>17</v>
      </c>
      <c r="K15" s="7" t="s">
        <v>2</v>
      </c>
      <c r="L15" s="7" t="s">
        <v>2</v>
      </c>
      <c r="M15" s="7" t="s">
        <v>2</v>
      </c>
      <c r="N15" s="7" t="s">
        <v>0</v>
      </c>
      <c r="O15" s="7" t="s">
        <v>2</v>
      </c>
      <c r="P15" s="14" t="s">
        <v>17</v>
      </c>
      <c r="Q15" s="24" t="s">
        <v>2</v>
      </c>
      <c r="R15" s="25">
        <v>40</v>
      </c>
      <c r="S15" s="24" t="s">
        <v>17</v>
      </c>
      <c r="T15" s="25">
        <v>34</v>
      </c>
      <c r="U15" s="24" t="s">
        <v>2</v>
      </c>
      <c r="V15" s="25">
        <v>28</v>
      </c>
      <c r="W15" s="42">
        <f t="shared" si="0"/>
        <v>8</v>
      </c>
      <c r="X15" s="43">
        <f t="shared" si="1"/>
        <v>162</v>
      </c>
      <c r="Y15" s="48">
        <f t="shared" si="2"/>
        <v>57.00000000000001</v>
      </c>
      <c r="Z15" s="1">
        <v>73</v>
      </c>
    </row>
    <row r="16" spans="1:26" ht="16.5" customHeight="1">
      <c r="A16" s="17" t="s">
        <v>4</v>
      </c>
      <c r="B16" s="7">
        <v>2</v>
      </c>
      <c r="C16" s="6" t="s">
        <v>62</v>
      </c>
      <c r="D16" s="6" t="s">
        <v>48</v>
      </c>
      <c r="E16" s="14" t="s">
        <v>49</v>
      </c>
      <c r="F16" s="17" t="s">
        <v>19</v>
      </c>
      <c r="G16" s="7" t="s">
        <v>2</v>
      </c>
      <c r="H16" s="7" t="s">
        <v>17</v>
      </c>
      <c r="I16" s="7" t="s">
        <v>2</v>
      </c>
      <c r="J16" s="7" t="s">
        <v>19</v>
      </c>
      <c r="K16" s="7" t="s">
        <v>2</v>
      </c>
      <c r="L16" s="7" t="s">
        <v>0</v>
      </c>
      <c r="M16" s="7" t="s">
        <v>17</v>
      </c>
      <c r="N16" s="7" t="s">
        <v>0</v>
      </c>
      <c r="O16" s="7" t="s">
        <v>32</v>
      </c>
      <c r="P16" s="14" t="s">
        <v>17</v>
      </c>
      <c r="Q16" s="24" t="s">
        <v>2</v>
      </c>
      <c r="R16" s="25">
        <v>7</v>
      </c>
      <c r="S16" s="24" t="s">
        <v>2</v>
      </c>
      <c r="T16" s="25">
        <v>9</v>
      </c>
      <c r="U16" s="24" t="s">
        <v>2</v>
      </c>
      <c r="V16" s="25">
        <v>18</v>
      </c>
      <c r="W16" s="42">
        <f t="shared" si="0"/>
        <v>7</v>
      </c>
      <c r="X16" s="43">
        <f t="shared" si="1"/>
        <v>34</v>
      </c>
      <c r="Y16" s="48">
        <f t="shared" si="2"/>
        <v>52.7037037037037</v>
      </c>
      <c r="Z16" s="1">
        <v>65</v>
      </c>
    </row>
    <row r="17" spans="1:26" ht="16.5" customHeight="1">
      <c r="A17" s="17"/>
      <c r="B17" s="7"/>
      <c r="C17" s="6" t="s">
        <v>57</v>
      </c>
      <c r="D17" s="6" t="s">
        <v>48</v>
      </c>
      <c r="E17" s="14" t="s">
        <v>49</v>
      </c>
      <c r="F17" s="17" t="s">
        <v>19</v>
      </c>
      <c r="G17" s="7" t="s">
        <v>17</v>
      </c>
      <c r="H17" s="7" t="s">
        <v>18</v>
      </c>
      <c r="I17" s="7" t="s">
        <v>0</v>
      </c>
      <c r="J17" s="7" t="s">
        <v>19</v>
      </c>
      <c r="K17" s="7" t="s">
        <v>2</v>
      </c>
      <c r="L17" s="7" t="s">
        <v>0</v>
      </c>
      <c r="M17" s="7" t="s">
        <v>17</v>
      </c>
      <c r="N17" s="7" t="s">
        <v>18</v>
      </c>
      <c r="O17" s="7" t="s">
        <v>0</v>
      </c>
      <c r="P17" s="14" t="s">
        <v>17</v>
      </c>
      <c r="Q17" s="24" t="s">
        <v>17</v>
      </c>
      <c r="R17" s="25">
        <v>8</v>
      </c>
      <c r="S17" s="24" t="s">
        <v>2</v>
      </c>
      <c r="T17" s="25">
        <v>17</v>
      </c>
      <c r="U17" s="24" t="s">
        <v>2</v>
      </c>
      <c r="V17" s="25">
        <v>25</v>
      </c>
      <c r="W17" s="42">
        <f t="shared" si="0"/>
        <v>7</v>
      </c>
      <c r="X17" s="43">
        <f t="shared" si="1"/>
        <v>110</v>
      </c>
      <c r="Y17" s="48">
        <f t="shared" si="2"/>
        <v>51.2962962962963</v>
      </c>
      <c r="Z17" s="1">
        <v>68</v>
      </c>
    </row>
    <row r="18" spans="1:26" ht="16.5" customHeight="1">
      <c r="A18" s="17"/>
      <c r="B18" s="7"/>
      <c r="C18" s="6" t="s">
        <v>65</v>
      </c>
      <c r="D18" s="6" t="s">
        <v>48</v>
      </c>
      <c r="E18" s="14" t="s">
        <v>49</v>
      </c>
      <c r="F18" s="17" t="s">
        <v>19</v>
      </c>
      <c r="G18" s="7" t="s">
        <v>18</v>
      </c>
      <c r="H18" s="7" t="s">
        <v>19</v>
      </c>
      <c r="I18" s="7" t="s">
        <v>2</v>
      </c>
      <c r="J18" s="7" t="s">
        <v>17</v>
      </c>
      <c r="K18" s="7" t="s">
        <v>2</v>
      </c>
      <c r="L18" s="7" t="s">
        <v>17</v>
      </c>
      <c r="M18" s="7" t="s">
        <v>17</v>
      </c>
      <c r="N18" s="7" t="s">
        <v>0</v>
      </c>
      <c r="O18" s="7" t="s">
        <v>0</v>
      </c>
      <c r="P18" s="14" t="s">
        <v>0</v>
      </c>
      <c r="Q18" s="24" t="s">
        <v>2</v>
      </c>
      <c r="R18" s="25">
        <v>14</v>
      </c>
      <c r="S18" s="24" t="s">
        <v>2</v>
      </c>
      <c r="T18" s="25">
        <v>11</v>
      </c>
      <c r="U18" s="24" t="s">
        <v>2</v>
      </c>
      <c r="V18" s="25">
        <v>9</v>
      </c>
      <c r="W18" s="42">
        <f t="shared" si="0"/>
        <v>6</v>
      </c>
      <c r="X18" s="43">
        <f t="shared" si="1"/>
        <v>34</v>
      </c>
      <c r="Y18" s="48">
        <f t="shared" si="2"/>
        <v>46.03703703703704</v>
      </c>
      <c r="Z18" s="1">
        <v>53</v>
      </c>
    </row>
    <row r="19" spans="1:26" ht="16.5" customHeight="1">
      <c r="A19" s="17"/>
      <c r="B19" s="7"/>
      <c r="C19" s="6" t="s">
        <v>55</v>
      </c>
      <c r="D19" s="6" t="s">
        <v>56</v>
      </c>
      <c r="E19" s="14" t="s">
        <v>49</v>
      </c>
      <c r="F19" s="17" t="s">
        <v>19</v>
      </c>
      <c r="G19" s="7" t="s">
        <v>19</v>
      </c>
      <c r="H19" s="7" t="s">
        <v>17</v>
      </c>
      <c r="I19" s="7" t="s">
        <v>18</v>
      </c>
      <c r="J19" s="7" t="s">
        <v>19</v>
      </c>
      <c r="K19" s="7" t="s">
        <v>18</v>
      </c>
      <c r="L19" s="7" t="s">
        <v>18</v>
      </c>
      <c r="M19" s="7" t="s">
        <v>17</v>
      </c>
      <c r="N19" s="7" t="s">
        <v>0</v>
      </c>
      <c r="O19" s="7" t="s">
        <v>2</v>
      </c>
      <c r="P19" s="14" t="s">
        <v>17</v>
      </c>
      <c r="Q19" s="24" t="s">
        <v>2</v>
      </c>
      <c r="R19" s="25">
        <v>24</v>
      </c>
      <c r="S19" s="24" t="s">
        <v>0</v>
      </c>
      <c r="T19" s="25">
        <v>31</v>
      </c>
      <c r="U19" s="24" t="s">
        <v>2</v>
      </c>
      <c r="V19" s="25">
        <v>13</v>
      </c>
      <c r="W19" s="42">
        <f t="shared" si="0"/>
        <v>6</v>
      </c>
      <c r="X19" s="43">
        <f t="shared" si="1"/>
        <v>128</v>
      </c>
      <c r="Y19" s="48">
        <f t="shared" si="2"/>
        <v>44.2962962962963</v>
      </c>
      <c r="Z19" s="1">
        <v>73</v>
      </c>
    </row>
    <row r="20" spans="1:26" ht="16.5" customHeight="1" thickBot="1">
      <c r="A20" s="18"/>
      <c r="B20" s="12"/>
      <c r="C20" s="11" t="s">
        <v>58</v>
      </c>
      <c r="D20" s="11" t="s">
        <v>56</v>
      </c>
      <c r="E20" s="15" t="s">
        <v>49</v>
      </c>
      <c r="F20" s="18" t="s">
        <v>20</v>
      </c>
      <c r="G20" s="12" t="s">
        <v>2</v>
      </c>
      <c r="H20" s="12" t="s">
        <v>0</v>
      </c>
      <c r="I20" s="12" t="s">
        <v>2</v>
      </c>
      <c r="J20" s="12" t="s">
        <v>17</v>
      </c>
      <c r="K20" s="12" t="s">
        <v>0</v>
      </c>
      <c r="L20" s="12" t="s">
        <v>0</v>
      </c>
      <c r="M20" s="12" t="s">
        <v>17</v>
      </c>
      <c r="N20" s="12" t="s">
        <v>18</v>
      </c>
      <c r="O20" s="12" t="s">
        <v>0</v>
      </c>
      <c r="P20" s="15" t="s">
        <v>17</v>
      </c>
      <c r="Q20" s="26" t="s">
        <v>2</v>
      </c>
      <c r="R20" s="27">
        <v>9</v>
      </c>
      <c r="S20" s="26" t="s">
        <v>19</v>
      </c>
      <c r="T20" s="27">
        <v>9</v>
      </c>
      <c r="U20" s="26" t="s">
        <v>2</v>
      </c>
      <c r="V20" s="27">
        <v>9</v>
      </c>
      <c r="W20" s="30">
        <f t="shared" si="0"/>
        <v>5</v>
      </c>
      <c r="X20" s="31">
        <f t="shared" si="1"/>
        <v>87</v>
      </c>
      <c r="Y20" s="34">
        <f t="shared" si="2"/>
        <v>38.38888888888889</v>
      </c>
      <c r="Z20" s="1">
        <v>73</v>
      </c>
    </row>
    <row r="21" spans="5:27" s="2" customFormat="1" ht="16.5" customHeight="1">
      <c r="E21" s="19" t="s">
        <v>21</v>
      </c>
      <c r="F21" s="2">
        <f aca="true" t="shared" si="3" ref="F21:Q21">COUNTIF(F3:F20,F1)</f>
        <v>16</v>
      </c>
      <c r="G21" s="2">
        <f t="shared" si="3"/>
        <v>11</v>
      </c>
      <c r="H21" s="2">
        <f t="shared" si="3"/>
        <v>8</v>
      </c>
      <c r="I21" s="2">
        <f t="shared" si="3"/>
        <v>10</v>
      </c>
      <c r="J21" s="2">
        <f t="shared" si="3"/>
        <v>10</v>
      </c>
      <c r="K21" s="2">
        <f t="shared" si="3"/>
        <v>13</v>
      </c>
      <c r="L21" s="2">
        <f t="shared" si="3"/>
        <v>9</v>
      </c>
      <c r="M21" s="2">
        <f t="shared" si="3"/>
        <v>7</v>
      </c>
      <c r="N21" s="2">
        <f t="shared" si="3"/>
        <v>7</v>
      </c>
      <c r="O21" s="2">
        <f t="shared" si="3"/>
        <v>7</v>
      </c>
      <c r="P21" s="2">
        <f t="shared" si="3"/>
        <v>17</v>
      </c>
      <c r="Q21" s="66">
        <f t="shared" si="3"/>
        <v>11</v>
      </c>
      <c r="R21" s="66"/>
      <c r="S21" s="66">
        <f>COUNTIF(S3:S20,S1)</f>
        <v>14</v>
      </c>
      <c r="T21" s="66"/>
      <c r="U21" s="66">
        <f>COUNTIF(U3:U20,U1)</f>
        <v>17</v>
      </c>
      <c r="V21" s="66"/>
      <c r="Y21" s="35"/>
      <c r="Z21" s="2">
        <v>75</v>
      </c>
      <c r="AA21" s="2" t="s">
        <v>67</v>
      </c>
    </row>
    <row r="22" spans="5:25" s="2" customFormat="1" ht="16.5" customHeight="1">
      <c r="E22" s="19" t="s">
        <v>22</v>
      </c>
      <c r="F22" s="2">
        <f aca="true" t="shared" si="4" ref="F22:Q22">COUNTA(F3:F20)</f>
        <v>18</v>
      </c>
      <c r="G22" s="2">
        <f t="shared" si="4"/>
        <v>18</v>
      </c>
      <c r="H22" s="2">
        <f t="shared" si="4"/>
        <v>18</v>
      </c>
      <c r="I22" s="2">
        <f t="shared" si="4"/>
        <v>18</v>
      </c>
      <c r="J22" s="2">
        <f t="shared" si="4"/>
        <v>18</v>
      </c>
      <c r="K22" s="2">
        <f t="shared" si="4"/>
        <v>18</v>
      </c>
      <c r="L22" s="2">
        <f t="shared" si="4"/>
        <v>18</v>
      </c>
      <c r="M22" s="2">
        <f t="shared" si="4"/>
        <v>18</v>
      </c>
      <c r="N22" s="2">
        <f t="shared" si="4"/>
        <v>18</v>
      </c>
      <c r="O22" s="2">
        <f t="shared" si="4"/>
        <v>18</v>
      </c>
      <c r="P22" s="2">
        <f t="shared" si="4"/>
        <v>18</v>
      </c>
      <c r="Q22" s="67">
        <f t="shared" si="4"/>
        <v>18</v>
      </c>
      <c r="R22" s="67"/>
      <c r="S22" s="67">
        <f>COUNTA(S3:S20)</f>
        <v>18</v>
      </c>
      <c r="T22" s="67"/>
      <c r="U22" s="67">
        <f>COUNTA(U3:U20)</f>
        <v>18</v>
      </c>
      <c r="V22" s="67"/>
      <c r="Y22" s="35"/>
    </row>
    <row r="23" spans="5:25" s="2" customFormat="1" ht="16.5" customHeight="1">
      <c r="E23" s="19" t="s">
        <v>23</v>
      </c>
      <c r="F23" s="46">
        <f aca="true" t="shared" si="5" ref="F23:Q23">IF(F22&lt;&gt;0,100*(F22-F21)/F22,0)</f>
        <v>11.11111111111111</v>
      </c>
      <c r="G23" s="46">
        <f t="shared" si="5"/>
        <v>38.888888888888886</v>
      </c>
      <c r="H23" s="46">
        <f t="shared" si="5"/>
        <v>55.55555555555556</v>
      </c>
      <c r="I23" s="46">
        <f t="shared" si="5"/>
        <v>44.44444444444444</v>
      </c>
      <c r="J23" s="46">
        <f t="shared" si="5"/>
        <v>44.44444444444444</v>
      </c>
      <c r="K23" s="46">
        <f t="shared" si="5"/>
        <v>27.77777777777778</v>
      </c>
      <c r="L23" s="46">
        <f t="shared" si="5"/>
        <v>50</v>
      </c>
      <c r="M23" s="46">
        <f t="shared" si="5"/>
        <v>61.111111111111114</v>
      </c>
      <c r="N23" s="46">
        <f t="shared" si="5"/>
        <v>61.111111111111114</v>
      </c>
      <c r="O23" s="46">
        <f t="shared" si="5"/>
        <v>61.111111111111114</v>
      </c>
      <c r="P23" s="46">
        <f t="shared" si="5"/>
        <v>5.555555555555555</v>
      </c>
      <c r="Q23" s="68">
        <f t="shared" si="5"/>
        <v>38.888888888888886</v>
      </c>
      <c r="R23" s="68"/>
      <c r="S23" s="68">
        <f>IF(S22&lt;&gt;0,100*(S22-S21)/S22,0)</f>
        <v>22.22222222222222</v>
      </c>
      <c r="T23" s="68"/>
      <c r="U23" s="68">
        <f>IF(U22&lt;&gt;0,100*(U22-U21)/U22,0)</f>
        <v>5.555555555555555</v>
      </c>
      <c r="V23" s="68"/>
      <c r="Y23" s="35"/>
    </row>
  </sheetData>
  <mergeCells count="12">
    <mergeCell ref="U22:V22"/>
    <mergeCell ref="U23:V23"/>
    <mergeCell ref="Q22:R22"/>
    <mergeCell ref="Q23:R23"/>
    <mergeCell ref="S22:T22"/>
    <mergeCell ref="S23:T23"/>
    <mergeCell ref="Q1:R1"/>
    <mergeCell ref="S1:T1"/>
    <mergeCell ref="U1:V1"/>
    <mergeCell ref="Q21:R21"/>
    <mergeCell ref="U21:V21"/>
    <mergeCell ref="S21:T21"/>
  </mergeCells>
  <printOptions horizontalCentered="1"/>
  <pageMargins left="0.1968503937007874" right="0.1968503937007874" top="1.3779527559055118" bottom="0.3937007874015748" header="0.5118110236220472" footer="0.5118110236220472"/>
  <pageSetup horizontalDpi="600" verticalDpi="600" orientation="landscape" paperSize="9" r:id="rId1"/>
  <headerFooter alignWithMargins="0">
    <oddHeader>&amp;L&amp;"Arial,Bold"&amp;12VIHOR PRE-O ADVENTURE&amp;"Arial,Regular"&amp;9
HRVATSKO-SLOVENSKA PRE-O LIGA
ZAGREB - PARK MAKSIMIR - 03.09.2006.&amp;R&amp;"Arial,Bold"&amp;36A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W9" sqref="W9:X9"/>
    </sheetView>
  </sheetViews>
  <sheetFormatPr defaultColWidth="9.140625" defaultRowHeight="16.5" customHeight="1"/>
  <cols>
    <col min="1" max="2" width="4.7109375" style="2" customWidth="1"/>
    <col min="3" max="3" width="3.140625" style="2" customWidth="1"/>
    <col min="4" max="5" width="19.00390625" style="1" bestFit="1" customWidth="1"/>
    <col min="6" max="6" width="7.421875" style="2" bestFit="1" customWidth="1"/>
    <col min="7" max="19" width="4.140625" style="1" customWidth="1"/>
    <col min="20" max="21" width="6.7109375" style="1" customWidth="1"/>
    <col min="22" max="22" width="6.7109375" style="36" customWidth="1"/>
    <col min="23" max="16384" width="9.140625" style="1" customWidth="1"/>
  </cols>
  <sheetData>
    <row r="1" spans="7:22" s="5" customFormat="1" ht="16.5" customHeight="1" thickBot="1">
      <c r="G1" s="3" t="s">
        <v>2</v>
      </c>
      <c r="H1" s="4" t="s">
        <v>2</v>
      </c>
      <c r="I1" s="4" t="s">
        <v>0</v>
      </c>
      <c r="J1" s="4" t="s">
        <v>2</v>
      </c>
      <c r="K1" s="4" t="s">
        <v>2</v>
      </c>
      <c r="L1" s="4" t="s">
        <v>17</v>
      </c>
      <c r="M1" s="4" t="s">
        <v>18</v>
      </c>
      <c r="N1" s="4" t="s">
        <v>0</v>
      </c>
      <c r="O1" s="4" t="s">
        <v>17</v>
      </c>
      <c r="P1" s="64" t="s">
        <v>19</v>
      </c>
      <c r="Q1" s="65"/>
      <c r="R1" s="64" t="s">
        <v>19</v>
      </c>
      <c r="S1" s="65"/>
      <c r="V1" s="32"/>
    </row>
    <row r="2" spans="1:23" s="5" customFormat="1" ht="16.5" customHeight="1" thickBot="1">
      <c r="A2" s="3" t="s">
        <v>3</v>
      </c>
      <c r="B2" s="4" t="s">
        <v>4</v>
      </c>
      <c r="C2" s="4" t="s">
        <v>1</v>
      </c>
      <c r="D2" s="4" t="s">
        <v>11</v>
      </c>
      <c r="E2" s="4" t="s">
        <v>12</v>
      </c>
      <c r="F2" s="8" t="s">
        <v>13</v>
      </c>
      <c r="G2" s="3">
        <v>1</v>
      </c>
      <c r="H2" s="4">
        <v>2</v>
      </c>
      <c r="I2" s="4">
        <v>3</v>
      </c>
      <c r="J2" s="4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20" t="s">
        <v>5</v>
      </c>
      <c r="Q2" s="21" t="s">
        <v>8</v>
      </c>
      <c r="R2" s="20" t="s">
        <v>6</v>
      </c>
      <c r="S2" s="21" t="s">
        <v>9</v>
      </c>
      <c r="T2" s="28" t="s">
        <v>14</v>
      </c>
      <c r="U2" s="29" t="s">
        <v>15</v>
      </c>
      <c r="V2" s="47" t="s">
        <v>16</v>
      </c>
      <c r="W2" s="5" t="s">
        <v>33</v>
      </c>
    </row>
    <row r="3" spans="1:23" ht="16.5" customHeight="1">
      <c r="A3" s="17"/>
      <c r="B3" s="7"/>
      <c r="C3" s="7"/>
      <c r="D3" s="6" t="s">
        <v>28</v>
      </c>
      <c r="E3" s="6" t="s">
        <v>25</v>
      </c>
      <c r="F3" s="14" t="s">
        <v>26</v>
      </c>
      <c r="G3" s="17" t="s">
        <v>2</v>
      </c>
      <c r="H3" s="7" t="s">
        <v>2</v>
      </c>
      <c r="I3" s="7" t="s">
        <v>0</v>
      </c>
      <c r="J3" s="7" t="s">
        <v>2</v>
      </c>
      <c r="K3" s="7" t="s">
        <v>18</v>
      </c>
      <c r="L3" s="7" t="s">
        <v>17</v>
      </c>
      <c r="M3" s="7" t="s">
        <v>2</v>
      </c>
      <c r="N3" s="7" t="s">
        <v>0</v>
      </c>
      <c r="O3" s="7" t="s">
        <v>17</v>
      </c>
      <c r="P3" s="24" t="s">
        <v>19</v>
      </c>
      <c r="Q3" s="25">
        <v>14</v>
      </c>
      <c r="R3" s="24" t="s">
        <v>19</v>
      </c>
      <c r="S3" s="25">
        <v>12</v>
      </c>
      <c r="T3" s="42">
        <f aca="true" t="shared" si="0" ref="T3:T8">IF(G3=$G$1,1,0)+IF(H3=$H$1,1,0)+IF(I3=$I$1,1,0)+IF(J3=$J$1,1,0)+IF(K3=$K$1,1,0)+IF(L3=$L$1,1,0)+IF(M3=$M$1,1,0)+IF(N3=$N$1,1,0)+IF(O3=$O$1,1,0)+IF(P3=$P$1,1,0)+IF(R3=$R$1,1,0)</f>
        <v>9</v>
      </c>
      <c r="U3" s="43">
        <f aca="true" t="shared" si="1" ref="U3:U8">IF(AND(P3&lt;&gt;"",Q3&lt;&gt;"",R3&lt;&gt;"",S3&lt;&gt;""),Q3+S3+(IF(P3=$P$1,0,60)+IF(R3=$R$1,0,60)),"")</f>
        <v>26</v>
      </c>
      <c r="V3" s="48">
        <f aca="true" t="shared" si="2" ref="V3:V8">IF(AND(T3&lt;&gt;"",U3&lt;&gt;""),(T3+1-U3/(120*2))*70/(11+1),0)</f>
        <v>57.70138888888889</v>
      </c>
      <c r="W3" s="1">
        <v>27</v>
      </c>
    </row>
    <row r="4" spans="1:23" ht="16.5" customHeight="1">
      <c r="A4" s="16"/>
      <c r="B4" s="7"/>
      <c r="C4" s="7"/>
      <c r="D4" s="6" t="s">
        <v>24</v>
      </c>
      <c r="E4" s="6" t="s">
        <v>25</v>
      </c>
      <c r="F4" s="14" t="s">
        <v>26</v>
      </c>
      <c r="G4" s="17" t="s">
        <v>2</v>
      </c>
      <c r="H4" s="7" t="s">
        <v>2</v>
      </c>
      <c r="I4" s="7" t="s">
        <v>2</v>
      </c>
      <c r="J4" s="7" t="s">
        <v>17</v>
      </c>
      <c r="K4" s="7" t="s">
        <v>2</v>
      </c>
      <c r="L4" s="7" t="s">
        <v>18</v>
      </c>
      <c r="M4" s="7" t="s">
        <v>17</v>
      </c>
      <c r="N4" s="7" t="s">
        <v>0</v>
      </c>
      <c r="O4" s="7" t="s">
        <v>17</v>
      </c>
      <c r="P4" s="24" t="s">
        <v>19</v>
      </c>
      <c r="Q4" s="25">
        <v>31</v>
      </c>
      <c r="R4" s="24" t="s">
        <v>19</v>
      </c>
      <c r="S4" s="25">
        <v>22</v>
      </c>
      <c r="T4" s="42">
        <f t="shared" si="0"/>
        <v>7</v>
      </c>
      <c r="U4" s="43">
        <f t="shared" si="1"/>
        <v>53</v>
      </c>
      <c r="V4" s="48">
        <f t="shared" si="2"/>
        <v>45.37847222222222</v>
      </c>
      <c r="W4" s="1">
        <v>60</v>
      </c>
    </row>
    <row r="5" spans="1:23" ht="16.5" customHeight="1">
      <c r="A5" s="17"/>
      <c r="B5" s="7"/>
      <c r="C5" s="7"/>
      <c r="D5" s="6" t="s">
        <v>27</v>
      </c>
      <c r="E5" s="6" t="s">
        <v>25</v>
      </c>
      <c r="F5" s="14" t="s">
        <v>26</v>
      </c>
      <c r="G5" s="17" t="s">
        <v>2</v>
      </c>
      <c r="H5" s="7" t="s">
        <v>2</v>
      </c>
      <c r="I5" s="7" t="s">
        <v>2</v>
      </c>
      <c r="J5" s="7" t="s">
        <v>20</v>
      </c>
      <c r="K5" s="7" t="s">
        <v>2</v>
      </c>
      <c r="L5" s="7" t="s">
        <v>17</v>
      </c>
      <c r="M5" s="7" t="s">
        <v>17</v>
      </c>
      <c r="N5" s="7" t="s">
        <v>0</v>
      </c>
      <c r="O5" s="7" t="s">
        <v>17</v>
      </c>
      <c r="P5" s="24" t="s">
        <v>2</v>
      </c>
      <c r="Q5" s="25">
        <v>28</v>
      </c>
      <c r="R5" s="24" t="s">
        <v>19</v>
      </c>
      <c r="S5" s="25">
        <v>10</v>
      </c>
      <c r="T5" s="42">
        <f t="shared" si="0"/>
        <v>7</v>
      </c>
      <c r="U5" s="43">
        <f t="shared" si="1"/>
        <v>98</v>
      </c>
      <c r="V5" s="48">
        <f t="shared" si="2"/>
        <v>44.28472222222222</v>
      </c>
      <c r="W5" s="1">
        <v>36</v>
      </c>
    </row>
    <row r="6" spans="1:23" ht="16.5" customHeight="1">
      <c r="A6" s="17"/>
      <c r="B6" s="7"/>
      <c r="C6" s="7"/>
      <c r="D6" s="6" t="s">
        <v>30</v>
      </c>
      <c r="E6" s="6" t="s">
        <v>25</v>
      </c>
      <c r="F6" s="14" t="s">
        <v>26</v>
      </c>
      <c r="G6" s="17" t="s">
        <v>2</v>
      </c>
      <c r="H6" s="7" t="s">
        <v>2</v>
      </c>
      <c r="I6" s="7" t="s">
        <v>32</v>
      </c>
      <c r="J6" s="7" t="s">
        <v>32</v>
      </c>
      <c r="K6" s="7" t="s">
        <v>2</v>
      </c>
      <c r="L6" s="7" t="s">
        <v>17</v>
      </c>
      <c r="M6" s="7" t="s">
        <v>2</v>
      </c>
      <c r="N6" s="7" t="s">
        <v>0</v>
      </c>
      <c r="O6" s="7" t="s">
        <v>17</v>
      </c>
      <c r="P6" s="24" t="s">
        <v>0</v>
      </c>
      <c r="Q6" s="25">
        <v>23</v>
      </c>
      <c r="R6" s="24" t="s">
        <v>19</v>
      </c>
      <c r="S6" s="25">
        <v>26</v>
      </c>
      <c r="T6" s="42">
        <f t="shared" si="0"/>
        <v>7</v>
      </c>
      <c r="U6" s="43">
        <f t="shared" si="1"/>
        <v>109</v>
      </c>
      <c r="V6" s="48">
        <f t="shared" si="2"/>
        <v>44.017361111111114</v>
      </c>
      <c r="W6" s="1">
        <v>48</v>
      </c>
    </row>
    <row r="7" spans="1:23" ht="16.5" customHeight="1">
      <c r="A7" s="16"/>
      <c r="B7" s="7"/>
      <c r="C7" s="7"/>
      <c r="D7" s="6" t="s">
        <v>31</v>
      </c>
      <c r="E7" s="6" t="s">
        <v>25</v>
      </c>
      <c r="F7" s="14" t="s">
        <v>26</v>
      </c>
      <c r="G7" s="17" t="s">
        <v>19</v>
      </c>
      <c r="H7" s="7" t="s">
        <v>2</v>
      </c>
      <c r="I7" s="7" t="s">
        <v>0</v>
      </c>
      <c r="J7" s="7" t="s">
        <v>17</v>
      </c>
      <c r="K7" s="7" t="s">
        <v>2</v>
      </c>
      <c r="L7" s="7" t="s">
        <v>17</v>
      </c>
      <c r="M7" s="7" t="s">
        <v>2</v>
      </c>
      <c r="N7" s="7" t="s">
        <v>17</v>
      </c>
      <c r="O7" s="7" t="s">
        <v>2</v>
      </c>
      <c r="P7" s="24" t="s">
        <v>19</v>
      </c>
      <c r="Q7" s="25">
        <v>7</v>
      </c>
      <c r="R7" s="24" t="s">
        <v>19</v>
      </c>
      <c r="S7" s="25">
        <v>13</v>
      </c>
      <c r="T7" s="42">
        <f t="shared" si="0"/>
        <v>6</v>
      </c>
      <c r="U7" s="43">
        <f t="shared" si="1"/>
        <v>20</v>
      </c>
      <c r="V7" s="48">
        <f t="shared" si="2"/>
        <v>40.34722222222222</v>
      </c>
      <c r="W7" s="1">
        <v>38</v>
      </c>
    </row>
    <row r="8" spans="1:23" ht="16.5" customHeight="1" thickBot="1">
      <c r="A8" s="18"/>
      <c r="B8" s="12"/>
      <c r="C8" s="12"/>
      <c r="D8" s="11" t="s">
        <v>29</v>
      </c>
      <c r="E8" s="11" t="s">
        <v>25</v>
      </c>
      <c r="F8" s="15" t="s">
        <v>26</v>
      </c>
      <c r="G8" s="18" t="s">
        <v>2</v>
      </c>
      <c r="H8" s="12" t="s">
        <v>2</v>
      </c>
      <c r="I8" s="12" t="s">
        <v>0</v>
      </c>
      <c r="J8" s="12" t="s">
        <v>2</v>
      </c>
      <c r="K8" s="12" t="s">
        <v>18</v>
      </c>
      <c r="L8" s="12" t="s">
        <v>17</v>
      </c>
      <c r="M8" s="12" t="s">
        <v>2</v>
      </c>
      <c r="N8" s="12" t="s">
        <v>2</v>
      </c>
      <c r="O8" s="12" t="s">
        <v>2</v>
      </c>
      <c r="P8" s="26" t="s">
        <v>2</v>
      </c>
      <c r="Q8" s="27">
        <v>15</v>
      </c>
      <c r="R8" s="26" t="s">
        <v>19</v>
      </c>
      <c r="S8" s="27">
        <v>12</v>
      </c>
      <c r="T8" s="30">
        <f t="shared" si="0"/>
        <v>6</v>
      </c>
      <c r="U8" s="31">
        <f t="shared" si="1"/>
        <v>87</v>
      </c>
      <c r="V8" s="34">
        <f t="shared" si="2"/>
        <v>38.71875</v>
      </c>
      <c r="W8" s="1">
        <v>41</v>
      </c>
    </row>
    <row r="9" spans="6:24" s="2" customFormat="1" ht="16.5" customHeight="1">
      <c r="F9" s="19" t="s">
        <v>21</v>
      </c>
      <c r="G9" s="2">
        <f aca="true" t="shared" si="3" ref="G9:P9">COUNTIF(G3:G8,G1)</f>
        <v>5</v>
      </c>
      <c r="H9" s="2">
        <f t="shared" si="3"/>
        <v>6</v>
      </c>
      <c r="I9" s="2">
        <f t="shared" si="3"/>
        <v>3</v>
      </c>
      <c r="J9" s="2">
        <f t="shared" si="3"/>
        <v>2</v>
      </c>
      <c r="K9" s="2">
        <f t="shared" si="3"/>
        <v>4</v>
      </c>
      <c r="L9" s="2">
        <f t="shared" si="3"/>
        <v>5</v>
      </c>
      <c r="M9" s="2">
        <f t="shared" si="3"/>
        <v>0</v>
      </c>
      <c r="N9" s="2">
        <f t="shared" si="3"/>
        <v>4</v>
      </c>
      <c r="O9" s="2">
        <f t="shared" si="3"/>
        <v>4</v>
      </c>
      <c r="P9" s="66">
        <f t="shared" si="3"/>
        <v>3</v>
      </c>
      <c r="Q9" s="66"/>
      <c r="R9" s="66">
        <f>COUNTIF(R3:R8,R1)</f>
        <v>6</v>
      </c>
      <c r="S9" s="66"/>
      <c r="V9" s="35"/>
      <c r="W9" s="2">
        <v>75</v>
      </c>
      <c r="X9" s="2" t="s">
        <v>67</v>
      </c>
    </row>
    <row r="10" spans="6:22" s="2" customFormat="1" ht="16.5" customHeight="1">
      <c r="F10" s="19" t="s">
        <v>22</v>
      </c>
      <c r="G10" s="2">
        <f aca="true" t="shared" si="4" ref="G10:P10">COUNTA(G3:G8)</f>
        <v>6</v>
      </c>
      <c r="H10" s="2">
        <f t="shared" si="4"/>
        <v>6</v>
      </c>
      <c r="I10" s="2">
        <f t="shared" si="4"/>
        <v>6</v>
      </c>
      <c r="J10" s="2">
        <f t="shared" si="4"/>
        <v>6</v>
      </c>
      <c r="K10" s="2">
        <f t="shared" si="4"/>
        <v>6</v>
      </c>
      <c r="L10" s="2">
        <f t="shared" si="4"/>
        <v>6</v>
      </c>
      <c r="M10" s="2">
        <f t="shared" si="4"/>
        <v>6</v>
      </c>
      <c r="N10" s="2">
        <f t="shared" si="4"/>
        <v>6</v>
      </c>
      <c r="O10" s="2">
        <f t="shared" si="4"/>
        <v>6</v>
      </c>
      <c r="P10" s="67">
        <f t="shared" si="4"/>
        <v>6</v>
      </c>
      <c r="Q10" s="67"/>
      <c r="R10" s="67">
        <f>COUNTA(R3:R8)</f>
        <v>6</v>
      </c>
      <c r="S10" s="67"/>
      <c r="V10" s="35"/>
    </row>
    <row r="11" spans="6:22" s="2" customFormat="1" ht="16.5" customHeight="1">
      <c r="F11" s="19" t="s">
        <v>23</v>
      </c>
      <c r="G11" s="46">
        <f aca="true" t="shared" si="5" ref="G11:P11">IF(G10&lt;&gt;0,100*(G10-G9)/G10,0)</f>
        <v>16.666666666666668</v>
      </c>
      <c r="H11" s="46">
        <f t="shared" si="5"/>
        <v>0</v>
      </c>
      <c r="I11" s="46">
        <f t="shared" si="5"/>
        <v>50</v>
      </c>
      <c r="J11" s="46">
        <f t="shared" si="5"/>
        <v>66.66666666666667</v>
      </c>
      <c r="K11" s="46">
        <f t="shared" si="5"/>
        <v>33.333333333333336</v>
      </c>
      <c r="L11" s="46">
        <f t="shared" si="5"/>
        <v>16.666666666666668</v>
      </c>
      <c r="M11" s="46">
        <f t="shared" si="5"/>
        <v>100</v>
      </c>
      <c r="N11" s="46">
        <f t="shared" si="5"/>
        <v>33.333333333333336</v>
      </c>
      <c r="O11" s="46">
        <f t="shared" si="5"/>
        <v>33.333333333333336</v>
      </c>
      <c r="P11" s="68">
        <f t="shared" si="5"/>
        <v>50</v>
      </c>
      <c r="Q11" s="68"/>
      <c r="R11" s="68">
        <f>IF(R10&lt;&gt;0,100*(R10-R9)/R10,0)</f>
        <v>0</v>
      </c>
      <c r="S11" s="68"/>
      <c r="V11" s="35"/>
    </row>
  </sheetData>
  <mergeCells count="8">
    <mergeCell ref="P1:Q1"/>
    <mergeCell ref="R1:S1"/>
    <mergeCell ref="P10:Q10"/>
    <mergeCell ref="P11:Q11"/>
    <mergeCell ref="P9:Q9"/>
    <mergeCell ref="R9:S9"/>
    <mergeCell ref="R10:S10"/>
    <mergeCell ref="R11:S11"/>
  </mergeCells>
  <printOptions horizontalCentered="1"/>
  <pageMargins left="0.3937007874015748" right="0.3937007874015748" top="1.3779527559055118" bottom="0.3937007874015748" header="0.5118110236220472" footer="0.5118110236220472"/>
  <pageSetup horizontalDpi="600" verticalDpi="600" orientation="landscape" paperSize="9" r:id="rId1"/>
  <headerFooter alignWithMargins="0">
    <oddHeader>&amp;L&amp;"Arial,Bold"&amp;12VIHOR PRE-O ADVENTURE&amp;"Arial,Regular"&amp;9
HRVATSKO-SLOVENSKA PRE-O LIGA
ZAGREB - PARK MAKSIMIR - 03.09.2006.&amp;R&amp;"Arial,Bold"&amp;36B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workbookViewId="0" topLeftCell="A1">
      <selection activeCell="N17" sqref="N17"/>
    </sheetView>
  </sheetViews>
  <sheetFormatPr defaultColWidth="9.140625" defaultRowHeight="16.5" customHeight="1"/>
  <cols>
    <col min="1" max="1" width="4.7109375" style="2" customWidth="1"/>
    <col min="2" max="2" width="4.7109375" style="1" customWidth="1"/>
    <col min="3" max="3" width="3.140625" style="2" customWidth="1"/>
    <col min="4" max="4" width="19.00390625" style="1" bestFit="1" customWidth="1"/>
    <col min="5" max="5" width="19.00390625" style="1" customWidth="1"/>
    <col min="6" max="6" width="7.421875" style="2" customWidth="1"/>
    <col min="7" max="16" width="6.140625" style="1" customWidth="1"/>
    <col min="17" max="18" width="6.7109375" style="1" customWidth="1"/>
    <col min="19" max="19" width="6.7109375" style="36" customWidth="1"/>
    <col min="20" max="16384" width="9.140625" style="1" customWidth="1"/>
  </cols>
  <sheetData>
    <row r="1" spans="2:19" s="5" customFormat="1" ht="16.5" customHeight="1" thickBot="1">
      <c r="B1" s="44"/>
      <c r="G1" s="3" t="s">
        <v>17</v>
      </c>
      <c r="H1" s="4" t="s">
        <v>17</v>
      </c>
      <c r="I1" s="4" t="s">
        <v>19</v>
      </c>
      <c r="J1" s="4" t="s">
        <v>0</v>
      </c>
      <c r="K1" s="4" t="s">
        <v>0</v>
      </c>
      <c r="L1" s="4" t="s">
        <v>0</v>
      </c>
      <c r="M1" s="4" t="s">
        <v>17</v>
      </c>
      <c r="N1" s="4" t="s">
        <v>0</v>
      </c>
      <c r="O1" s="64" t="s">
        <v>20</v>
      </c>
      <c r="P1" s="65"/>
      <c r="S1" s="32"/>
    </row>
    <row r="2" spans="1:20" s="5" customFormat="1" ht="16.5" customHeight="1" thickBot="1">
      <c r="A2" s="3" t="s">
        <v>3</v>
      </c>
      <c r="B2" s="45" t="s">
        <v>4</v>
      </c>
      <c r="C2" s="4" t="s">
        <v>1</v>
      </c>
      <c r="D2" s="4" t="s">
        <v>11</v>
      </c>
      <c r="E2" s="4" t="s">
        <v>12</v>
      </c>
      <c r="F2" s="8" t="s">
        <v>13</v>
      </c>
      <c r="G2" s="3">
        <v>1</v>
      </c>
      <c r="H2" s="4">
        <v>2</v>
      </c>
      <c r="I2" s="4">
        <v>3</v>
      </c>
      <c r="J2" s="4">
        <v>4</v>
      </c>
      <c r="K2" s="4">
        <v>5</v>
      </c>
      <c r="L2" s="4">
        <v>6</v>
      </c>
      <c r="M2" s="4">
        <v>7</v>
      </c>
      <c r="N2" s="4">
        <v>8</v>
      </c>
      <c r="O2" s="20" t="s">
        <v>5</v>
      </c>
      <c r="P2" s="21" t="s">
        <v>8</v>
      </c>
      <c r="Q2" s="40" t="s">
        <v>14</v>
      </c>
      <c r="R2" s="29" t="s">
        <v>15</v>
      </c>
      <c r="S2" s="33" t="s">
        <v>16</v>
      </c>
      <c r="T2" s="5" t="s">
        <v>33</v>
      </c>
    </row>
    <row r="3" spans="1:20" ht="16.5" customHeight="1" thickBot="1">
      <c r="A3" s="49"/>
      <c r="B3" s="51"/>
      <c r="C3" s="50"/>
      <c r="D3" s="51" t="s">
        <v>36</v>
      </c>
      <c r="E3" s="51" t="s">
        <v>35</v>
      </c>
      <c r="F3" s="52" t="s">
        <v>26</v>
      </c>
      <c r="G3" s="49" t="s">
        <v>17</v>
      </c>
      <c r="H3" s="50" t="s">
        <v>17</v>
      </c>
      <c r="I3" s="50" t="s">
        <v>19</v>
      </c>
      <c r="J3" s="50" t="s">
        <v>0</v>
      </c>
      <c r="K3" s="50" t="s">
        <v>0</v>
      </c>
      <c r="L3" s="50" t="s">
        <v>0</v>
      </c>
      <c r="M3" s="50" t="s">
        <v>17</v>
      </c>
      <c r="N3" s="50" t="s">
        <v>0</v>
      </c>
      <c r="O3" s="53" t="s">
        <v>20</v>
      </c>
      <c r="P3" s="54">
        <v>4</v>
      </c>
      <c r="Q3" s="37">
        <f aca="true" t="shared" si="0" ref="Q3:Q9">IF(G3=$G$1,1,0)+IF(H3=$H$1,1,0)+IF(I3=$I$1,1,0)+IF(J3=$J$1,1,0)+IF(K3=$K$1,1,0)+IF(L3=$L$1,1,0)+IF(M3=$M$1,1,0)+IF(N3=$N$1,1,0)+IF(O3=$O$1,1,0)</f>
        <v>9</v>
      </c>
      <c r="R3" s="61">
        <f aca="true" t="shared" si="1" ref="R3:R9">IF(O3&lt;&gt;"",P3+(IF(O3=$O$1,0,60)),"")</f>
        <v>4</v>
      </c>
      <c r="S3" s="39">
        <f>IF(AND(Q3&lt;&gt;"",R3&lt;&gt;""),(Q3+1-R3/(120*1))*40/(9+1),0)</f>
        <v>39.86666666666667</v>
      </c>
      <c r="T3" s="1">
        <v>43</v>
      </c>
    </row>
    <row r="4" spans="1:20" ht="16.5" customHeight="1" thickBot="1">
      <c r="A4" s="17"/>
      <c r="B4" s="6"/>
      <c r="C4" s="7"/>
      <c r="D4" s="6" t="s">
        <v>37</v>
      </c>
      <c r="E4" s="6" t="s">
        <v>35</v>
      </c>
      <c r="F4" s="14" t="s">
        <v>26</v>
      </c>
      <c r="G4" s="17" t="s">
        <v>17</v>
      </c>
      <c r="H4" s="7" t="s">
        <v>17</v>
      </c>
      <c r="I4" s="7" t="s">
        <v>19</v>
      </c>
      <c r="J4" s="7" t="s">
        <v>0</v>
      </c>
      <c r="K4" s="7" t="s">
        <v>0</v>
      </c>
      <c r="L4" s="7" t="s">
        <v>0</v>
      </c>
      <c r="M4" s="7" t="s">
        <v>17</v>
      </c>
      <c r="N4" s="7" t="s">
        <v>0</v>
      </c>
      <c r="O4" s="24" t="s">
        <v>20</v>
      </c>
      <c r="P4" s="25">
        <v>5</v>
      </c>
      <c r="Q4" s="42">
        <f t="shared" si="0"/>
        <v>9</v>
      </c>
      <c r="R4" s="43">
        <f t="shared" si="1"/>
        <v>5</v>
      </c>
      <c r="S4" s="39">
        <f aca="true" t="shared" si="2" ref="S4:S9">IF(AND(Q4&lt;&gt;"",R4&lt;&gt;""),(Q4+1-R4/(120*1))*40/(9+1),0)</f>
        <v>39.833333333333336</v>
      </c>
      <c r="T4" s="1">
        <v>38</v>
      </c>
    </row>
    <row r="5" spans="1:20" ht="16.5" customHeight="1" thickBot="1">
      <c r="A5" s="17"/>
      <c r="B5" s="6"/>
      <c r="C5" s="7"/>
      <c r="D5" s="6" t="s">
        <v>38</v>
      </c>
      <c r="E5" s="6" t="s">
        <v>35</v>
      </c>
      <c r="F5" s="14" t="s">
        <v>26</v>
      </c>
      <c r="G5" s="17" t="s">
        <v>17</v>
      </c>
      <c r="H5" s="7" t="s">
        <v>17</v>
      </c>
      <c r="I5" s="7" t="s">
        <v>19</v>
      </c>
      <c r="J5" s="7" t="s">
        <v>0</v>
      </c>
      <c r="K5" s="7" t="s">
        <v>0</v>
      </c>
      <c r="L5" s="7" t="s">
        <v>0</v>
      </c>
      <c r="M5" s="7" t="s">
        <v>17</v>
      </c>
      <c r="N5" s="7" t="s">
        <v>0</v>
      </c>
      <c r="O5" s="24" t="s">
        <v>20</v>
      </c>
      <c r="P5" s="25">
        <v>6</v>
      </c>
      <c r="Q5" s="42">
        <f t="shared" si="0"/>
        <v>9</v>
      </c>
      <c r="R5" s="43">
        <f t="shared" si="1"/>
        <v>6</v>
      </c>
      <c r="S5" s="39">
        <f t="shared" si="2"/>
        <v>39.8</v>
      </c>
      <c r="T5" s="1">
        <v>25</v>
      </c>
    </row>
    <row r="6" spans="1:20" ht="16.5" customHeight="1" thickBot="1">
      <c r="A6" s="17"/>
      <c r="B6" s="6"/>
      <c r="C6" s="7"/>
      <c r="D6" s="6" t="s">
        <v>34</v>
      </c>
      <c r="E6" s="6" t="s">
        <v>35</v>
      </c>
      <c r="F6" s="14" t="s">
        <v>26</v>
      </c>
      <c r="G6" s="17" t="s">
        <v>17</v>
      </c>
      <c r="H6" s="7" t="s">
        <v>17</v>
      </c>
      <c r="I6" s="7" t="s">
        <v>19</v>
      </c>
      <c r="J6" s="7" t="s">
        <v>0</v>
      </c>
      <c r="K6" s="7" t="s">
        <v>0</v>
      </c>
      <c r="L6" s="7" t="s">
        <v>0</v>
      </c>
      <c r="M6" s="7" t="s">
        <v>17</v>
      </c>
      <c r="N6" s="7" t="s">
        <v>0</v>
      </c>
      <c r="O6" s="24" t="s">
        <v>20</v>
      </c>
      <c r="P6" s="25">
        <v>10</v>
      </c>
      <c r="Q6" s="42">
        <f t="shared" si="0"/>
        <v>9</v>
      </c>
      <c r="R6" s="43">
        <f>IF(AND(O6&lt;&gt;"",P6&lt;&gt;""),P6+(IF(O6=$O$1,0,60)),"")</f>
        <v>10</v>
      </c>
      <c r="S6" s="39">
        <f t="shared" si="2"/>
        <v>39.666666666666664</v>
      </c>
      <c r="T6" s="1">
        <v>30</v>
      </c>
    </row>
    <row r="7" spans="1:20" ht="16.5" customHeight="1" thickBot="1">
      <c r="A7" s="55"/>
      <c r="B7" s="56"/>
      <c r="C7" s="57"/>
      <c r="D7" s="56" t="s">
        <v>39</v>
      </c>
      <c r="E7" s="56" t="s">
        <v>40</v>
      </c>
      <c r="F7" s="58" t="s">
        <v>26</v>
      </c>
      <c r="G7" s="55" t="s">
        <v>17</v>
      </c>
      <c r="H7" s="57" t="s">
        <v>17</v>
      </c>
      <c r="I7" s="57" t="s">
        <v>19</v>
      </c>
      <c r="J7" s="57" t="s">
        <v>0</v>
      </c>
      <c r="K7" s="57" t="s">
        <v>0</v>
      </c>
      <c r="L7" s="57" t="s">
        <v>17</v>
      </c>
      <c r="M7" s="57" t="s">
        <v>17</v>
      </c>
      <c r="N7" s="57" t="s">
        <v>2</v>
      </c>
      <c r="O7" s="59" t="s">
        <v>20</v>
      </c>
      <c r="P7" s="60">
        <v>10</v>
      </c>
      <c r="Q7" s="42">
        <f t="shared" si="0"/>
        <v>7</v>
      </c>
      <c r="R7" s="43">
        <f t="shared" si="1"/>
        <v>10</v>
      </c>
      <c r="S7" s="39">
        <f t="shared" si="2"/>
        <v>31.666666666666668</v>
      </c>
      <c r="T7" s="1">
        <v>29</v>
      </c>
    </row>
    <row r="8" spans="1:20" ht="16.5" customHeight="1" thickBot="1">
      <c r="A8" s="55"/>
      <c r="B8" s="56"/>
      <c r="C8" s="57"/>
      <c r="D8" s="56" t="s">
        <v>42</v>
      </c>
      <c r="E8" s="56" t="s">
        <v>35</v>
      </c>
      <c r="F8" s="58" t="s">
        <v>26</v>
      </c>
      <c r="G8" s="55" t="s">
        <v>17</v>
      </c>
      <c r="H8" s="57" t="s">
        <v>17</v>
      </c>
      <c r="I8" s="57" t="s">
        <v>32</v>
      </c>
      <c r="J8" s="57" t="s">
        <v>0</v>
      </c>
      <c r="K8" s="57" t="s">
        <v>0</v>
      </c>
      <c r="L8" s="57" t="s">
        <v>17</v>
      </c>
      <c r="M8" s="57" t="s">
        <v>17</v>
      </c>
      <c r="N8" s="57" t="s">
        <v>32</v>
      </c>
      <c r="O8" s="59" t="s">
        <v>20</v>
      </c>
      <c r="P8" s="60">
        <v>3</v>
      </c>
      <c r="Q8" s="42">
        <f t="shared" si="0"/>
        <v>6</v>
      </c>
      <c r="R8" s="43">
        <f t="shared" si="1"/>
        <v>3</v>
      </c>
      <c r="S8" s="39">
        <f t="shared" si="2"/>
        <v>27.9</v>
      </c>
      <c r="T8" s="1">
        <v>34</v>
      </c>
    </row>
    <row r="9" spans="1:20" ht="16.5" customHeight="1" thickBot="1">
      <c r="A9" s="18"/>
      <c r="B9" s="11"/>
      <c r="C9" s="12"/>
      <c r="D9" s="11" t="s">
        <v>41</v>
      </c>
      <c r="E9" s="11" t="s">
        <v>40</v>
      </c>
      <c r="F9" s="15" t="s">
        <v>26</v>
      </c>
      <c r="G9" s="18" t="s">
        <v>32</v>
      </c>
      <c r="H9" s="12" t="s">
        <v>0</v>
      </c>
      <c r="I9" s="12" t="s">
        <v>19</v>
      </c>
      <c r="J9" s="12" t="s">
        <v>32</v>
      </c>
      <c r="K9" s="12" t="s">
        <v>17</v>
      </c>
      <c r="L9" s="12" t="s">
        <v>0</v>
      </c>
      <c r="M9" s="12" t="s">
        <v>17</v>
      </c>
      <c r="N9" s="12" t="s">
        <v>0</v>
      </c>
      <c r="O9" s="26" t="s">
        <v>20</v>
      </c>
      <c r="P9" s="27">
        <v>2</v>
      </c>
      <c r="Q9" s="30">
        <f t="shared" si="0"/>
        <v>5</v>
      </c>
      <c r="R9" s="31">
        <f t="shared" si="1"/>
        <v>2</v>
      </c>
      <c r="S9" s="63">
        <f t="shared" si="2"/>
        <v>23.933333333333334</v>
      </c>
      <c r="T9" s="1">
        <v>67</v>
      </c>
    </row>
    <row r="10" spans="2:21" s="2" customFormat="1" ht="16.5" customHeight="1">
      <c r="B10" s="1"/>
      <c r="F10" s="19" t="s">
        <v>21</v>
      </c>
      <c r="G10" s="2">
        <f aca="true" t="shared" si="3" ref="G10:O10">COUNTIF(G3:G9,G1)</f>
        <v>6</v>
      </c>
      <c r="H10" s="2">
        <f t="shared" si="3"/>
        <v>6</v>
      </c>
      <c r="I10" s="2">
        <f t="shared" si="3"/>
        <v>6</v>
      </c>
      <c r="J10" s="2">
        <f t="shared" si="3"/>
        <v>6</v>
      </c>
      <c r="K10" s="2">
        <f t="shared" si="3"/>
        <v>6</v>
      </c>
      <c r="L10" s="2">
        <f t="shared" si="3"/>
        <v>5</v>
      </c>
      <c r="M10" s="2">
        <f t="shared" si="3"/>
        <v>7</v>
      </c>
      <c r="N10" s="2">
        <f t="shared" si="3"/>
        <v>5</v>
      </c>
      <c r="O10" s="66">
        <f t="shared" si="3"/>
        <v>7</v>
      </c>
      <c r="P10" s="66"/>
      <c r="S10" s="35"/>
      <c r="T10" s="2">
        <v>90</v>
      </c>
      <c r="U10" s="2" t="s">
        <v>67</v>
      </c>
    </row>
    <row r="11" spans="2:19" s="2" customFormat="1" ht="16.5" customHeight="1">
      <c r="B11" s="1"/>
      <c r="F11" s="19" t="s">
        <v>22</v>
      </c>
      <c r="G11" s="2">
        <f aca="true" t="shared" si="4" ref="G11:O11">COUNTA(G3:G9)</f>
        <v>7</v>
      </c>
      <c r="H11" s="2">
        <f t="shared" si="4"/>
        <v>7</v>
      </c>
      <c r="I11" s="2">
        <f t="shared" si="4"/>
        <v>7</v>
      </c>
      <c r="J11" s="2">
        <f t="shared" si="4"/>
        <v>7</v>
      </c>
      <c r="K11" s="2">
        <f t="shared" si="4"/>
        <v>7</v>
      </c>
      <c r="L11" s="2">
        <f t="shared" si="4"/>
        <v>7</v>
      </c>
      <c r="M11" s="2">
        <f t="shared" si="4"/>
        <v>7</v>
      </c>
      <c r="N11" s="2">
        <f t="shared" si="4"/>
        <v>7</v>
      </c>
      <c r="O11" s="67">
        <f t="shared" si="4"/>
        <v>7</v>
      </c>
      <c r="P11" s="67"/>
      <c r="S11" s="35"/>
    </row>
    <row r="12" spans="2:19" s="2" customFormat="1" ht="16.5" customHeight="1">
      <c r="B12" s="1"/>
      <c r="F12" s="19" t="s">
        <v>23</v>
      </c>
      <c r="G12" s="46">
        <f aca="true" t="shared" si="5" ref="G12:O12">IF(G11&lt;&gt;0,100*(G11-G10)/G11,0)</f>
        <v>14.285714285714286</v>
      </c>
      <c r="H12" s="46">
        <f t="shared" si="5"/>
        <v>14.285714285714286</v>
      </c>
      <c r="I12" s="46">
        <f t="shared" si="5"/>
        <v>14.285714285714286</v>
      </c>
      <c r="J12" s="46">
        <f t="shared" si="5"/>
        <v>14.285714285714286</v>
      </c>
      <c r="K12" s="46">
        <f t="shared" si="5"/>
        <v>14.285714285714286</v>
      </c>
      <c r="L12" s="46">
        <f t="shared" si="5"/>
        <v>28.571428571428573</v>
      </c>
      <c r="M12" s="46">
        <f t="shared" si="5"/>
        <v>0</v>
      </c>
      <c r="N12" s="46">
        <f t="shared" si="5"/>
        <v>28.571428571428573</v>
      </c>
      <c r="O12" s="68">
        <f t="shared" si="5"/>
        <v>0</v>
      </c>
      <c r="P12" s="68"/>
      <c r="S12" s="35"/>
    </row>
  </sheetData>
  <mergeCells count="4">
    <mergeCell ref="O10:P10"/>
    <mergeCell ref="O1:P1"/>
    <mergeCell ref="O11:P11"/>
    <mergeCell ref="O12:P12"/>
  </mergeCells>
  <printOptions horizontalCentered="1"/>
  <pageMargins left="0.3937007874015748" right="0.3937007874015748" top="1.3779527559055118" bottom="0.3937007874015748" header="0.5118110236220472" footer="0.5118110236220472"/>
  <pageSetup horizontalDpi="600" verticalDpi="600" orientation="landscape" paperSize="9" r:id="rId1"/>
  <headerFooter alignWithMargins="0">
    <oddHeader>&amp;L&amp;"Arial,Bold"&amp;12VIHOR PRE-O ADVENTURE&amp;"Arial,Regular"&amp;10
&amp;9HRVATSKO-SLOVENSKA PRE-O LIGA
ZAGREB - PARK MAKSIMIR - 03.09.2006.&amp;R&amp;"Arial,Bold"&amp;36N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Zdenko</dc:creator>
  <cp:keywords/>
  <dc:description/>
  <cp:lastModifiedBy>Damir</cp:lastModifiedBy>
  <cp:lastPrinted>2006-09-01T21:46:46Z</cp:lastPrinted>
  <dcterms:created xsi:type="dcterms:W3CDTF">2006-04-03T11:32:57Z</dcterms:created>
  <dcterms:modified xsi:type="dcterms:W3CDTF">2003-01-01T15:05:45Z</dcterms:modified>
  <cp:category/>
  <cp:version/>
  <cp:contentType/>
  <cp:contentStatus/>
</cp:coreProperties>
</file>